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2\общая\!!!ВАЖНОЕ\ПРАЙСЫ\"/>
    </mc:Choice>
  </mc:AlternateContent>
  <bookViews>
    <workbookView xWindow="0" yWindow="0" windowWidth="19200" windowHeight="11595" tabRatio="635" firstSheet="1" activeTab="3"/>
  </bookViews>
  <sheets>
    <sheet name="ПуГВ, ПГВА, ПуВ" sheetId="1" r:id="rId1"/>
    <sheet name="МКЭШ, КММ" sheetId="2" r:id="rId2"/>
    <sheet name="МГШВ" sheetId="3" r:id="rId3"/>
    <sheet name="МГТФ" sheetId="8" r:id="rId4"/>
    <sheet name="НВ" sheetId="7" r:id="rId5"/>
    <sheet name="РКГМ, БПВЛ" sheetId="5" r:id="rId6"/>
    <sheet name="Прочая электрика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8" l="1"/>
  <c r="E4" i="8"/>
  <c r="D22" i="3" l="1"/>
  <c r="D11" i="3" l="1"/>
  <c r="D12" i="3"/>
  <c r="D7" i="1" l="1"/>
  <c r="D8" i="1"/>
  <c r="D10" i="1"/>
  <c r="D10" i="3" l="1"/>
  <c r="D9" i="7"/>
  <c r="D6" i="7"/>
  <c r="D14" i="7" l="1"/>
  <c r="D21" i="3" l="1"/>
  <c r="D14" i="3" l="1"/>
  <c r="D8" i="3"/>
  <c r="D13" i="3"/>
  <c r="D11" i="7"/>
  <c r="D12" i="7"/>
  <c r="D10" i="7"/>
  <c r="D18" i="3"/>
  <c r="D7" i="7" l="1"/>
  <c r="C3" i="5" l="1"/>
  <c r="D6" i="1" l="1"/>
  <c r="D16" i="7" l="1"/>
  <c r="D13" i="7"/>
  <c r="D8" i="7"/>
  <c r="D5" i="7"/>
  <c r="D24" i="3" l="1"/>
  <c r="D23" i="3"/>
  <c r="D9" i="2" l="1"/>
  <c r="D8" i="2"/>
  <c r="D4" i="2"/>
  <c r="D5" i="2"/>
</calcChain>
</file>

<file path=xl/sharedStrings.xml><?xml version="1.0" encoding="utf-8"?>
<sst xmlns="http://schemas.openxmlformats.org/spreadsheetml/2006/main" count="245" uniqueCount="109">
  <si>
    <t>№</t>
  </si>
  <si>
    <t>Товар</t>
  </si>
  <si>
    <t>Кол-во</t>
  </si>
  <si>
    <t>Ед.</t>
  </si>
  <si>
    <t>Цена</t>
  </si>
  <si>
    <t>м</t>
  </si>
  <si>
    <t>Провод ПуГВнг(A)-LS 2,5</t>
  </si>
  <si>
    <t>Провод ПуГВнг(A)-LS 6,0</t>
  </si>
  <si>
    <t>Провод ПуГВнг(A)-LS 10,0</t>
  </si>
  <si>
    <t>Провод ПуГВнг(A)-LS 70,0</t>
  </si>
  <si>
    <t>Провод ПуГВнг(A)-LS 95,0</t>
  </si>
  <si>
    <t>Провод ПуГВнг(A)-LS 120,0</t>
  </si>
  <si>
    <t>Кабель МКЭШ 2х0,35</t>
  </si>
  <si>
    <t>3х300</t>
  </si>
  <si>
    <t>Кабель МКЭШ 14х0,35</t>
  </si>
  <si>
    <t>бух 27+26</t>
  </si>
  <si>
    <t>Разбухтовка</t>
  </si>
  <si>
    <t>Провод МГШВ 0,12 380В</t>
  </si>
  <si>
    <t>коричн. 2000+1070</t>
  </si>
  <si>
    <t>синий 2х2000</t>
  </si>
  <si>
    <t>Провод МГШВ 0,14 380В</t>
  </si>
  <si>
    <t>синий 2000</t>
  </si>
  <si>
    <t>красный 638</t>
  </si>
  <si>
    <t>Провод МГШВ 0,2 1000В</t>
  </si>
  <si>
    <t>оранж. 1500</t>
  </si>
  <si>
    <t>черный 14х1500</t>
  </si>
  <si>
    <t>зеленый 2х480+870+240+245</t>
  </si>
  <si>
    <t>Провод МГШВ 0,35 1000В</t>
  </si>
  <si>
    <t>зеленый 5х1000</t>
  </si>
  <si>
    <t>Провод МГШВ 0,5 1000В</t>
  </si>
  <si>
    <t>Провод МГШВ 0,75 1000В</t>
  </si>
  <si>
    <t>Провод МГШВ 1,0 1000В</t>
  </si>
  <si>
    <t>черный 6х700+521+330+2047+179</t>
  </si>
  <si>
    <t>Гофротруба с зондом ПВХ d=25 Промрукав строительная</t>
  </si>
  <si>
    <t>Гофротруба с зондом ПВХ d=32 Промрукав строительная</t>
  </si>
  <si>
    <t>Гофротруба с/з  ПВХ d=25 Промрукав ЛЕГКАЯ</t>
  </si>
  <si>
    <t>шт</t>
  </si>
  <si>
    <t>Кабель-канал 100х40 Рувинил</t>
  </si>
  <si>
    <t>Кабель-канал 100х40 Промрукав</t>
  </si>
  <si>
    <t>Автом.выкл. АЕ 2044  12,5А</t>
  </si>
  <si>
    <t>Автом.выкл. ВА 5125  8А</t>
  </si>
  <si>
    <t>Автом.выкл. ВА 47-29 1п С40А ИЭК</t>
  </si>
  <si>
    <t>Выключатель с инд. 2 СП Этюд ВС10-006b</t>
  </si>
  <si>
    <t>Выключатель 2 СП Этюд ВС10-002b</t>
  </si>
  <si>
    <t>Евророзетка со шторками 1 СП Этюд РС16-044b IP44</t>
  </si>
  <si>
    <t>Евророзетка 1 СП Этюд РС16-003b</t>
  </si>
  <si>
    <t>Евророзетка 2 СП Этюд РС16-007b</t>
  </si>
  <si>
    <t>Евророзетка со шторками 1 СП Этюд РС16-004b</t>
  </si>
  <si>
    <t>Розетка 1 СП Этюд РС16-001b</t>
  </si>
  <si>
    <t>Розетка 2 СП Этюд РС16-005b</t>
  </si>
  <si>
    <t>Кабель МКЭШВнг(А)-LS 1х2х1,5</t>
  </si>
  <si>
    <t>Кабель МКЭШВнг(А)-LS 2х2х1</t>
  </si>
  <si>
    <t>Кабель МКЭШВнг(А)-LS 2х2х1,5</t>
  </si>
  <si>
    <t>Кабель МКЭШВнг(А)-LS 4х2х0,75</t>
  </si>
  <si>
    <t>бар 350</t>
  </si>
  <si>
    <t>бух 177+100+111+123</t>
  </si>
  <si>
    <t>бух 16+20+27</t>
  </si>
  <si>
    <t>синий 3х1500</t>
  </si>
  <si>
    <t>фиолет. 5х1000</t>
  </si>
  <si>
    <t>оранж. 2х1000</t>
  </si>
  <si>
    <t>коричн. 2х1000</t>
  </si>
  <si>
    <t>красный 400+215</t>
  </si>
  <si>
    <t>зеленый 3х500+320+185</t>
  </si>
  <si>
    <t>белый 30+31</t>
  </si>
  <si>
    <t>ж-з барабан 175</t>
  </si>
  <si>
    <t>Провод НВ-1 0,2 600В</t>
  </si>
  <si>
    <t>Провод НВ-4 0,2 600В</t>
  </si>
  <si>
    <t>Провод НВ-4 0,35 600В</t>
  </si>
  <si>
    <t>Провод НВ-5  0,35 600В</t>
  </si>
  <si>
    <t>синий 1500</t>
  </si>
  <si>
    <t>оранж 4х1500</t>
  </si>
  <si>
    <t>желтый 5х1500</t>
  </si>
  <si>
    <t>розовый 2х1000</t>
  </si>
  <si>
    <t>оранж 2х1500</t>
  </si>
  <si>
    <t>зеленый 4х1500</t>
  </si>
  <si>
    <t>синий бухты 5х150+143</t>
  </si>
  <si>
    <t>Провод РКГМ 10</t>
  </si>
  <si>
    <t>3х100</t>
  </si>
  <si>
    <t>БПВЛ 10,0</t>
  </si>
  <si>
    <t>43+53</t>
  </si>
  <si>
    <t>красный 6х1000</t>
  </si>
  <si>
    <t>желтый 9х1000+912</t>
  </si>
  <si>
    <t>зеленый 3х1500</t>
  </si>
  <si>
    <t>оранж 8х1500</t>
  </si>
  <si>
    <t>синий 800+157</t>
  </si>
  <si>
    <t>зеленый 2х1500</t>
  </si>
  <si>
    <t>коричн 2х400</t>
  </si>
  <si>
    <t>голубой 7х200</t>
  </si>
  <si>
    <t>красный 11х1500</t>
  </si>
  <si>
    <t>80-0510С Коробка уст.углуб 64х60 с саморезами/ 140</t>
  </si>
  <si>
    <t>Изолятор для шины на DIN-рейку GE60021-09 (желтый)</t>
  </si>
  <si>
    <t>коричн 3х1500</t>
  </si>
  <si>
    <t xml:space="preserve">красный </t>
  </si>
  <si>
    <t>красный 1500+540</t>
  </si>
  <si>
    <t>ж-з барабан 73</t>
  </si>
  <si>
    <t>синий бар 1350</t>
  </si>
  <si>
    <t>голубой 8х150+135</t>
  </si>
  <si>
    <t>красный 6х100</t>
  </si>
  <si>
    <t>коричн. 6х1500</t>
  </si>
  <si>
    <t>желтый 4х1500+1180+990+130</t>
  </si>
  <si>
    <t>Остатки на 28.07.2026</t>
  </si>
  <si>
    <t>Остатки на 28.07.2026г</t>
  </si>
  <si>
    <t>бух 45</t>
  </si>
  <si>
    <t>Остатки на 30.07.2026г</t>
  </si>
  <si>
    <t>МГТФ 0,5</t>
  </si>
  <si>
    <t>МГТФ 1,0</t>
  </si>
  <si>
    <t>синий 2х700</t>
  </si>
  <si>
    <t>73+83+85+87+95+132+148+160+169+186+195+220+262</t>
  </si>
  <si>
    <t>66+75+75+77+78+80+92+93+99+106+130+140+142+166+168+184+185+356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</si>
</sst>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4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4" fillId="0" borderId="0" xfId="0" applyFont="1"/>
    <xf numFmtId="0" fontId="0" fillId="0" borderId="1" xfId="0" applyBorder="1" applyAlignment="1">
      <alignment horizontal="left"/>
    </xf>
    <xf numFmtId="2" fontId="0" fillId="0" borderId="0" xfId="0" applyNumberForma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"/>
    </sheetView>
  </sheetViews>
  <sheetFormatPr defaultRowHeight="15" x14ac:dyDescent="0.25"/>
  <cols>
    <col min="1" max="1" width="4.7109375" customWidth="1"/>
    <col min="2" max="2" width="27.140625" customWidth="1"/>
    <col min="3" max="3" width="27.5703125" customWidth="1"/>
    <col min="4" max="4" width="8.85546875" customWidth="1"/>
    <col min="5" max="5" width="4.7109375" customWidth="1"/>
    <col min="6" max="6" width="9.28515625" customWidth="1"/>
  </cols>
  <sheetData>
    <row r="1" spans="1:6" ht="15.75" x14ac:dyDescent="0.25">
      <c r="A1" s="1" t="s">
        <v>103</v>
      </c>
    </row>
    <row r="2" spans="1:6" x14ac:dyDescent="0.25">
      <c r="A2" s="3" t="s">
        <v>0</v>
      </c>
      <c r="B2" s="3" t="s">
        <v>1</v>
      </c>
      <c r="C2" s="12" t="s">
        <v>16</v>
      </c>
      <c r="D2" s="3" t="s">
        <v>2</v>
      </c>
      <c r="E2" s="3" t="s">
        <v>3</v>
      </c>
      <c r="F2" s="3" t="s">
        <v>4</v>
      </c>
    </row>
    <row r="3" spans="1:6" x14ac:dyDescent="0.25">
      <c r="A3" s="4">
        <v>1</v>
      </c>
      <c r="B3" s="5" t="s">
        <v>6</v>
      </c>
      <c r="C3" s="5" t="s">
        <v>86</v>
      </c>
      <c r="D3" s="5">
        <v>800</v>
      </c>
      <c r="E3" s="4" t="s">
        <v>5</v>
      </c>
      <c r="F3" s="6">
        <v>32.5</v>
      </c>
    </row>
    <row r="4" spans="1:6" x14ac:dyDescent="0.25">
      <c r="A4" s="4">
        <v>2</v>
      </c>
      <c r="B4" s="5" t="s">
        <v>7</v>
      </c>
      <c r="C4" s="5" t="s">
        <v>87</v>
      </c>
      <c r="D4" s="5">
        <v>1400</v>
      </c>
      <c r="E4" s="4" t="s">
        <v>5</v>
      </c>
      <c r="F4" s="6">
        <v>67.400000000000006</v>
      </c>
    </row>
    <row r="5" spans="1:6" x14ac:dyDescent="0.25">
      <c r="A5" s="4">
        <v>3</v>
      </c>
      <c r="B5" s="5" t="s">
        <v>8</v>
      </c>
      <c r="C5" s="5" t="s">
        <v>95</v>
      </c>
      <c r="D5" s="5">
        <v>1350</v>
      </c>
      <c r="E5" s="4" t="s">
        <v>5</v>
      </c>
      <c r="F5" s="6">
        <v>115.4</v>
      </c>
    </row>
    <row r="6" spans="1:6" x14ac:dyDescent="0.25">
      <c r="A6" s="4">
        <v>4</v>
      </c>
      <c r="B6" s="5" t="s">
        <v>8</v>
      </c>
      <c r="C6" s="5" t="s">
        <v>75</v>
      </c>
      <c r="D6" s="5">
        <f>5*150+143</f>
        <v>893</v>
      </c>
      <c r="E6" s="4" t="s">
        <v>5</v>
      </c>
      <c r="F6" s="6">
        <v>115.4</v>
      </c>
    </row>
    <row r="7" spans="1:6" x14ac:dyDescent="0.25">
      <c r="A7" s="4">
        <v>5</v>
      </c>
      <c r="B7" s="14" t="s">
        <v>8</v>
      </c>
      <c r="C7" s="14" t="s">
        <v>97</v>
      </c>
      <c r="D7" s="14">
        <f>6*100</f>
        <v>600</v>
      </c>
      <c r="E7" s="13" t="s">
        <v>5</v>
      </c>
      <c r="F7" s="6">
        <v>115.4</v>
      </c>
    </row>
    <row r="8" spans="1:6" x14ac:dyDescent="0.25">
      <c r="A8" s="4">
        <v>6</v>
      </c>
      <c r="B8" s="5" t="s">
        <v>8</v>
      </c>
      <c r="C8" s="5" t="s">
        <v>96</v>
      </c>
      <c r="D8" s="5">
        <f>8*150+135</f>
        <v>1335</v>
      </c>
      <c r="E8" s="4" t="s">
        <v>5</v>
      </c>
      <c r="F8" s="6">
        <v>115.4</v>
      </c>
    </row>
    <row r="9" spans="1:6" x14ac:dyDescent="0.25">
      <c r="A9" s="4">
        <v>7</v>
      </c>
      <c r="B9" s="5" t="s">
        <v>9</v>
      </c>
      <c r="C9" s="5" t="s">
        <v>64</v>
      </c>
      <c r="D9" s="5">
        <v>175</v>
      </c>
      <c r="E9" s="4" t="s">
        <v>5</v>
      </c>
      <c r="F9" s="6">
        <v>700</v>
      </c>
    </row>
    <row r="10" spans="1:6" x14ac:dyDescent="0.25">
      <c r="A10" s="4">
        <v>8</v>
      </c>
      <c r="B10" s="5" t="s">
        <v>10</v>
      </c>
      <c r="C10" s="5" t="s">
        <v>94</v>
      </c>
      <c r="D10" s="5">
        <f>89-16</f>
        <v>73</v>
      </c>
      <c r="E10" s="4" t="s">
        <v>5</v>
      </c>
      <c r="F10" s="6">
        <v>920</v>
      </c>
    </row>
    <row r="11" spans="1:6" x14ac:dyDescent="0.25">
      <c r="A11" s="4">
        <v>9</v>
      </c>
      <c r="B11" s="5" t="s">
        <v>11</v>
      </c>
      <c r="C11" s="5" t="s">
        <v>63</v>
      </c>
      <c r="D11" s="5">
        <v>61</v>
      </c>
      <c r="E11" s="4" t="s">
        <v>5</v>
      </c>
      <c r="F11" s="6">
        <v>1080</v>
      </c>
    </row>
  </sheetData>
  <pageMargins left="0.59055118110236227" right="0.19685039370078741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2" sqref="A2"/>
    </sheetView>
  </sheetViews>
  <sheetFormatPr defaultRowHeight="15" x14ac:dyDescent="0.25"/>
  <cols>
    <col min="1" max="1" width="5.28515625" customWidth="1"/>
    <col min="2" max="2" width="32.140625" customWidth="1"/>
    <col min="3" max="3" width="32.28515625" customWidth="1"/>
    <col min="5" max="5" width="6.42578125" style="2" customWidth="1"/>
  </cols>
  <sheetData>
    <row r="1" spans="1:6" ht="15.75" x14ac:dyDescent="0.25">
      <c r="A1" s="1" t="s">
        <v>103</v>
      </c>
    </row>
    <row r="2" spans="1:6" ht="6.75" customHeight="1" x14ac:dyDescent="0.25"/>
    <row r="3" spans="1:6" ht="20.25" customHeight="1" x14ac:dyDescent="0.25">
      <c r="A3" s="11" t="s">
        <v>0</v>
      </c>
      <c r="B3" s="11" t="s">
        <v>1</v>
      </c>
      <c r="C3" s="12" t="s">
        <v>16</v>
      </c>
      <c r="D3" s="11" t="s">
        <v>2</v>
      </c>
      <c r="E3" s="11" t="s">
        <v>3</v>
      </c>
      <c r="F3" s="11" t="s">
        <v>4</v>
      </c>
    </row>
    <row r="4" spans="1:6" x14ac:dyDescent="0.25">
      <c r="A4" s="7">
        <v>1</v>
      </c>
      <c r="B4" s="8" t="s">
        <v>12</v>
      </c>
      <c r="C4" s="19" t="s">
        <v>13</v>
      </c>
      <c r="D4" s="8">
        <f>3*300</f>
        <v>900</v>
      </c>
      <c r="E4" s="7" t="s">
        <v>5</v>
      </c>
      <c r="F4" s="10">
        <v>34</v>
      </c>
    </row>
    <row r="5" spans="1:6" x14ac:dyDescent="0.25">
      <c r="A5" s="21">
        <v>2</v>
      </c>
      <c r="B5" s="8" t="s">
        <v>14</v>
      </c>
      <c r="C5" s="19" t="s">
        <v>15</v>
      </c>
      <c r="D5" s="8">
        <f>27+26</f>
        <v>53</v>
      </c>
      <c r="E5" s="7" t="s">
        <v>5</v>
      </c>
      <c r="F5" s="10">
        <v>90</v>
      </c>
    </row>
    <row r="6" spans="1:6" x14ac:dyDescent="0.25">
      <c r="A6" s="7">
        <v>3</v>
      </c>
      <c r="B6" s="8" t="s">
        <v>50</v>
      </c>
      <c r="C6" s="8" t="s">
        <v>102</v>
      </c>
      <c r="D6" s="8">
        <v>45</v>
      </c>
      <c r="E6" s="7" t="s">
        <v>5</v>
      </c>
      <c r="F6" s="10">
        <v>66</v>
      </c>
    </row>
    <row r="7" spans="1:6" x14ac:dyDescent="0.25">
      <c r="A7" s="7">
        <v>4</v>
      </c>
      <c r="B7" s="8" t="s">
        <v>51</v>
      </c>
      <c r="C7" s="8" t="s">
        <v>54</v>
      </c>
      <c r="D7" s="8">
        <v>350</v>
      </c>
      <c r="E7" s="7" t="s">
        <v>5</v>
      </c>
      <c r="F7" s="10">
        <v>88.9</v>
      </c>
    </row>
    <row r="8" spans="1:6" x14ac:dyDescent="0.25">
      <c r="A8" s="7">
        <v>5</v>
      </c>
      <c r="B8" s="8" t="s">
        <v>52</v>
      </c>
      <c r="C8" s="8" t="s">
        <v>55</v>
      </c>
      <c r="D8" s="8">
        <f>177+100+111+123</f>
        <v>511</v>
      </c>
      <c r="E8" s="7" t="s">
        <v>5</v>
      </c>
      <c r="F8" s="10">
        <v>112.4</v>
      </c>
    </row>
    <row r="9" spans="1:6" x14ac:dyDescent="0.25">
      <c r="A9" s="7">
        <v>6</v>
      </c>
      <c r="B9" s="8" t="s">
        <v>53</v>
      </c>
      <c r="C9" s="8" t="s">
        <v>56</v>
      </c>
      <c r="D9" s="8">
        <f>16+20+27</f>
        <v>63</v>
      </c>
      <c r="E9" s="7" t="s">
        <v>5</v>
      </c>
      <c r="F9" s="10">
        <v>117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workbookViewId="0">
      <selection activeCell="C22" sqref="C22"/>
    </sheetView>
  </sheetViews>
  <sheetFormatPr defaultRowHeight="15" x14ac:dyDescent="0.25"/>
  <cols>
    <col min="1" max="1" width="5.28515625" customWidth="1"/>
    <col min="2" max="2" width="24.85546875" customWidth="1"/>
    <col min="3" max="3" width="32.28515625" customWidth="1"/>
    <col min="5" max="5" width="7.28515625" style="2" customWidth="1"/>
    <col min="6" max="6" width="8.140625" customWidth="1"/>
  </cols>
  <sheetData>
    <row r="1" spans="1:6" ht="15.75" x14ac:dyDescent="0.25">
      <c r="A1" s="1" t="s">
        <v>103</v>
      </c>
    </row>
    <row r="2" spans="1:6" ht="6" customHeight="1" x14ac:dyDescent="0.25"/>
    <row r="3" spans="1:6" ht="20.25" customHeight="1" x14ac:dyDescent="0.25">
      <c r="A3" s="11" t="s">
        <v>0</v>
      </c>
      <c r="B3" s="11" t="s">
        <v>1</v>
      </c>
      <c r="C3" s="12" t="s">
        <v>16</v>
      </c>
      <c r="D3" s="11" t="s">
        <v>2</v>
      </c>
      <c r="E3" s="11" t="s">
        <v>3</v>
      </c>
      <c r="F3" s="11" t="s">
        <v>4</v>
      </c>
    </row>
    <row r="4" spans="1:6" x14ac:dyDescent="0.25">
      <c r="A4" s="4">
        <v>1</v>
      </c>
      <c r="B4" s="5" t="s">
        <v>17</v>
      </c>
      <c r="C4" s="5" t="s">
        <v>18</v>
      </c>
      <c r="D4" s="5">
        <v>3070</v>
      </c>
      <c r="E4" s="4" t="s">
        <v>5</v>
      </c>
      <c r="F4" s="6">
        <v>2.75</v>
      </c>
    </row>
    <row r="5" spans="1:6" x14ac:dyDescent="0.25">
      <c r="A5" s="4">
        <v>2</v>
      </c>
      <c r="B5" s="5" t="s">
        <v>17</v>
      </c>
      <c r="C5" s="5" t="s">
        <v>19</v>
      </c>
      <c r="D5" s="5">
        <v>4000</v>
      </c>
      <c r="E5" s="4" t="s">
        <v>5</v>
      </c>
      <c r="F5" s="6">
        <v>2.75</v>
      </c>
    </row>
    <row r="6" spans="1:6" x14ac:dyDescent="0.25">
      <c r="A6" s="4">
        <v>3</v>
      </c>
      <c r="B6" s="5" t="s">
        <v>20</v>
      </c>
      <c r="C6" s="5" t="s">
        <v>21</v>
      </c>
      <c r="D6" s="5">
        <v>2000</v>
      </c>
      <c r="E6" s="4" t="s">
        <v>5</v>
      </c>
      <c r="F6" s="6">
        <v>2.5</v>
      </c>
    </row>
    <row r="7" spans="1:6" x14ac:dyDescent="0.25">
      <c r="A7" s="4">
        <v>4</v>
      </c>
      <c r="B7" s="5" t="s">
        <v>20</v>
      </c>
      <c r="C7" s="5" t="s">
        <v>22</v>
      </c>
      <c r="D7" s="5">
        <v>638</v>
      </c>
      <c r="E7" s="4" t="s">
        <v>5</v>
      </c>
      <c r="F7" s="6">
        <v>2.5</v>
      </c>
    </row>
    <row r="8" spans="1:6" x14ac:dyDescent="0.25">
      <c r="A8" s="4">
        <v>5</v>
      </c>
      <c r="B8" s="5" t="s">
        <v>23</v>
      </c>
      <c r="C8" s="14" t="s">
        <v>57</v>
      </c>
      <c r="D8" s="5">
        <f>3*1500</f>
        <v>4500</v>
      </c>
      <c r="E8" s="4" t="s">
        <v>5</v>
      </c>
      <c r="F8" s="6">
        <v>3.7</v>
      </c>
    </row>
    <row r="9" spans="1:6" x14ac:dyDescent="0.25">
      <c r="A9" s="4">
        <v>6</v>
      </c>
      <c r="B9" s="5" t="s">
        <v>23</v>
      </c>
      <c r="C9" s="14" t="s">
        <v>24</v>
      </c>
      <c r="D9" s="5">
        <v>1500</v>
      </c>
      <c r="E9" s="4" t="s">
        <v>5</v>
      </c>
      <c r="F9" s="6">
        <v>3.7</v>
      </c>
    </row>
    <row r="10" spans="1:6" x14ac:dyDescent="0.25">
      <c r="A10" s="4">
        <v>7</v>
      </c>
      <c r="B10" s="5" t="s">
        <v>23</v>
      </c>
      <c r="C10" s="14" t="s">
        <v>93</v>
      </c>
      <c r="D10" s="5">
        <f>1500+540</f>
        <v>2040</v>
      </c>
      <c r="E10" s="4" t="s">
        <v>5</v>
      </c>
      <c r="F10" s="6">
        <v>3.7</v>
      </c>
    </row>
    <row r="11" spans="1:6" x14ac:dyDescent="0.25">
      <c r="A11" s="4">
        <v>8</v>
      </c>
      <c r="B11" s="5" t="s">
        <v>23</v>
      </c>
      <c r="C11" s="14" t="s">
        <v>99</v>
      </c>
      <c r="D11" s="5">
        <f>4*1500+1180+990+130</f>
        <v>8300</v>
      </c>
      <c r="E11" s="4" t="s">
        <v>5</v>
      </c>
      <c r="F11" s="6">
        <v>3.7</v>
      </c>
    </row>
    <row r="12" spans="1:6" x14ac:dyDescent="0.25">
      <c r="A12" s="4">
        <v>9</v>
      </c>
      <c r="B12" s="5" t="s">
        <v>23</v>
      </c>
      <c r="C12" s="14" t="s">
        <v>98</v>
      </c>
      <c r="D12" s="5">
        <f>6*1500</f>
        <v>9000</v>
      </c>
      <c r="E12" s="4" t="s">
        <v>5</v>
      </c>
      <c r="F12" s="6">
        <v>3.7</v>
      </c>
    </row>
    <row r="13" spans="1:6" x14ac:dyDescent="0.25">
      <c r="A13" s="4">
        <v>10</v>
      </c>
      <c r="B13" s="5" t="s">
        <v>23</v>
      </c>
      <c r="C13" s="14" t="s">
        <v>25</v>
      </c>
      <c r="D13" s="5">
        <f>14*1500</f>
        <v>21000</v>
      </c>
      <c r="E13" s="4" t="s">
        <v>5</v>
      </c>
      <c r="F13" s="6">
        <v>3.7</v>
      </c>
    </row>
    <row r="14" spans="1:6" x14ac:dyDescent="0.25">
      <c r="A14" s="4">
        <v>11</v>
      </c>
      <c r="B14" s="5" t="s">
        <v>23</v>
      </c>
      <c r="C14" s="14" t="s">
        <v>26</v>
      </c>
      <c r="D14" s="5">
        <f>2*480+870+240+245</f>
        <v>2315</v>
      </c>
      <c r="E14" s="4" t="s">
        <v>5</v>
      </c>
      <c r="F14" s="6">
        <v>3.7</v>
      </c>
    </row>
    <row r="15" spans="1:6" x14ac:dyDescent="0.25">
      <c r="A15" s="4">
        <v>12</v>
      </c>
      <c r="B15" s="5" t="s">
        <v>27</v>
      </c>
      <c r="C15" s="5" t="s">
        <v>28</v>
      </c>
      <c r="D15" s="5">
        <v>5000</v>
      </c>
      <c r="E15" s="4" t="s">
        <v>5</v>
      </c>
      <c r="F15" s="6">
        <v>5.25</v>
      </c>
    </row>
    <row r="16" spans="1:6" x14ac:dyDescent="0.25">
      <c r="A16" s="4">
        <v>13</v>
      </c>
      <c r="B16" s="5" t="s">
        <v>27</v>
      </c>
      <c r="C16" s="5" t="s">
        <v>58</v>
      </c>
      <c r="D16" s="5">
        <v>5000</v>
      </c>
      <c r="E16" s="4" t="s">
        <v>5</v>
      </c>
      <c r="F16" s="6">
        <v>5.25</v>
      </c>
    </row>
    <row r="17" spans="1:6" x14ac:dyDescent="0.25">
      <c r="A17" s="4">
        <v>14</v>
      </c>
      <c r="B17" s="5" t="s">
        <v>27</v>
      </c>
      <c r="C17" s="5" t="s">
        <v>80</v>
      </c>
      <c r="D17" s="5">
        <v>6000</v>
      </c>
      <c r="E17" s="4" t="s">
        <v>5</v>
      </c>
      <c r="F17" s="6">
        <v>5.25</v>
      </c>
    </row>
    <row r="18" spans="1:6" x14ac:dyDescent="0.25">
      <c r="A18" s="4">
        <v>15</v>
      </c>
      <c r="B18" s="5" t="s">
        <v>27</v>
      </c>
      <c r="C18" s="5" t="s">
        <v>81</v>
      </c>
      <c r="D18" s="5">
        <f>9*1000+912</f>
        <v>9912</v>
      </c>
      <c r="E18" s="4" t="s">
        <v>5</v>
      </c>
      <c r="F18" s="6">
        <v>5.25</v>
      </c>
    </row>
    <row r="19" spans="1:6" x14ac:dyDescent="0.25">
      <c r="A19" s="4">
        <v>16</v>
      </c>
      <c r="B19" s="5" t="s">
        <v>29</v>
      </c>
      <c r="C19" s="5" t="s">
        <v>59</v>
      </c>
      <c r="D19" s="5">
        <v>2000</v>
      </c>
      <c r="E19" s="4" t="s">
        <v>5</v>
      </c>
      <c r="F19" s="6">
        <v>6.75</v>
      </c>
    </row>
    <row r="20" spans="1:6" x14ac:dyDescent="0.25">
      <c r="A20" s="4">
        <v>17</v>
      </c>
      <c r="B20" s="5" t="s">
        <v>29</v>
      </c>
      <c r="C20" s="5" t="s">
        <v>60</v>
      </c>
      <c r="D20" s="5">
        <v>2000</v>
      </c>
      <c r="E20" s="4" t="s">
        <v>5</v>
      </c>
      <c r="F20" s="6">
        <v>6.75</v>
      </c>
    </row>
    <row r="21" spans="1:6" x14ac:dyDescent="0.25">
      <c r="A21" s="4">
        <v>19</v>
      </c>
      <c r="B21" s="5" t="s">
        <v>30</v>
      </c>
      <c r="C21" s="5" t="s">
        <v>84</v>
      </c>
      <c r="D21" s="5">
        <f>800+157</f>
        <v>957</v>
      </c>
      <c r="E21" s="4" t="s">
        <v>5</v>
      </c>
      <c r="F21" s="6">
        <v>9.4499999999999993</v>
      </c>
    </row>
    <row r="22" spans="1:6" x14ac:dyDescent="0.25">
      <c r="A22" s="4">
        <v>20</v>
      </c>
      <c r="B22" s="5" t="s">
        <v>31</v>
      </c>
      <c r="C22" s="5" t="s">
        <v>106</v>
      </c>
      <c r="D22" s="5">
        <f>2*700</f>
        <v>1400</v>
      </c>
      <c r="E22" s="4" t="s">
        <v>5</v>
      </c>
      <c r="F22" s="6">
        <v>12.4</v>
      </c>
    </row>
    <row r="23" spans="1:6" x14ac:dyDescent="0.25">
      <c r="A23" s="4">
        <v>21</v>
      </c>
      <c r="B23" s="5" t="s">
        <v>31</v>
      </c>
      <c r="C23" s="5" t="s">
        <v>61</v>
      </c>
      <c r="D23" s="5">
        <f>400+215</f>
        <v>615</v>
      </c>
      <c r="E23" s="4" t="s">
        <v>5</v>
      </c>
      <c r="F23" s="6">
        <v>12.4</v>
      </c>
    </row>
    <row r="24" spans="1:6" x14ac:dyDescent="0.25">
      <c r="A24" s="4">
        <v>22</v>
      </c>
      <c r="B24" s="5" t="s">
        <v>31</v>
      </c>
      <c r="C24" s="5" t="s">
        <v>62</v>
      </c>
      <c r="D24" s="5">
        <f>3*500+320+185</f>
        <v>2005</v>
      </c>
      <c r="E24" s="4" t="s">
        <v>5</v>
      </c>
      <c r="F24" s="6">
        <v>12.4</v>
      </c>
    </row>
    <row r="25" spans="1:6" x14ac:dyDescent="0.25">
      <c r="A25" s="4">
        <v>23</v>
      </c>
      <c r="B25" s="5" t="s">
        <v>31</v>
      </c>
      <c r="C25" s="5" t="s">
        <v>32</v>
      </c>
      <c r="D25" s="5">
        <v>5434</v>
      </c>
      <c r="E25" s="4" t="s">
        <v>5</v>
      </c>
      <c r="F25" s="6">
        <v>12.4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tabSelected="1" workbookViewId="0">
      <selection activeCell="C7" sqref="C7"/>
    </sheetView>
  </sheetViews>
  <sheetFormatPr defaultRowHeight="15" x14ac:dyDescent="0.25"/>
  <cols>
    <col min="1" max="1" width="1.5703125" customWidth="1"/>
    <col min="2" max="2" width="5.28515625" customWidth="1"/>
    <col min="3" max="3" width="32.140625" customWidth="1"/>
    <col min="4" max="4" width="32.28515625" customWidth="1"/>
    <col min="6" max="6" width="6.42578125" style="2" customWidth="1"/>
  </cols>
  <sheetData>
    <row r="1" spans="2:7" ht="15.75" x14ac:dyDescent="0.25">
      <c r="B1" s="1" t="s">
        <v>103</v>
      </c>
    </row>
    <row r="2" spans="2:7" ht="6.75" customHeight="1" x14ac:dyDescent="0.25"/>
    <row r="3" spans="2:7" ht="20.25" customHeight="1" x14ac:dyDescent="0.25">
      <c r="B3" s="11" t="s">
        <v>0</v>
      </c>
      <c r="C3" s="11" t="s">
        <v>1</v>
      </c>
      <c r="D3" s="12" t="s">
        <v>16</v>
      </c>
      <c r="E3" s="11" t="s">
        <v>2</v>
      </c>
      <c r="F3" s="11" t="s">
        <v>3</v>
      </c>
      <c r="G3" s="11" t="s">
        <v>4</v>
      </c>
    </row>
    <row r="4" spans="2:7" ht="30" x14ac:dyDescent="0.25">
      <c r="B4" s="7">
        <v>1</v>
      </c>
      <c r="C4" s="8" t="s">
        <v>104</v>
      </c>
      <c r="D4" s="28" t="s">
        <v>107</v>
      </c>
      <c r="E4" s="8">
        <f>73+83+85+87+95+132+148+160+169+186+195+220+262</f>
        <v>1895</v>
      </c>
      <c r="F4" s="7" t="s">
        <v>5</v>
      </c>
      <c r="G4" s="10">
        <v>20.2</v>
      </c>
    </row>
    <row r="5" spans="2:7" ht="34.5" customHeight="1" x14ac:dyDescent="0.25">
      <c r="B5" s="21">
        <v>2</v>
      </c>
      <c r="C5" s="8" t="s">
        <v>105</v>
      </c>
      <c r="D5" s="27" t="s">
        <v>108</v>
      </c>
      <c r="E5" s="8">
        <f>66+75+75+77+78+80+92+93+99+106+130+140+142+166+168+184+185+356</f>
        <v>2312</v>
      </c>
      <c r="F5" s="7" t="s">
        <v>5</v>
      </c>
      <c r="G5" s="10">
        <v>36.5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2" sqref="A2"/>
    </sheetView>
  </sheetViews>
  <sheetFormatPr defaultRowHeight="15" x14ac:dyDescent="0.25"/>
  <cols>
    <col min="1" max="1" width="5.28515625" customWidth="1"/>
    <col min="2" max="2" width="24" customWidth="1"/>
    <col min="3" max="3" width="27.28515625" customWidth="1"/>
    <col min="5" max="5" width="7.28515625" style="2" customWidth="1"/>
  </cols>
  <sheetData>
    <row r="1" spans="1:6" ht="15.75" x14ac:dyDescent="0.25">
      <c r="A1" s="1" t="s">
        <v>103</v>
      </c>
    </row>
    <row r="2" spans="1:6" ht="6" customHeight="1" x14ac:dyDescent="0.25"/>
    <row r="3" spans="1:6" ht="20.25" customHeight="1" x14ac:dyDescent="0.25">
      <c r="A3" s="25" t="s">
        <v>0</v>
      </c>
      <c r="B3" s="25" t="s">
        <v>1</v>
      </c>
      <c r="C3" s="26" t="s">
        <v>16</v>
      </c>
      <c r="D3" s="25" t="s">
        <v>2</v>
      </c>
      <c r="E3" s="25" t="s">
        <v>3</v>
      </c>
      <c r="F3" s="25" t="s">
        <v>4</v>
      </c>
    </row>
    <row r="4" spans="1:6" x14ac:dyDescent="0.25">
      <c r="A4" s="7">
        <v>1</v>
      </c>
      <c r="B4" s="8" t="s">
        <v>65</v>
      </c>
      <c r="C4" s="8" t="s">
        <v>69</v>
      </c>
      <c r="D4" s="8">
        <v>1500</v>
      </c>
      <c r="E4" s="7" t="s">
        <v>5</v>
      </c>
      <c r="F4" s="10">
        <v>2</v>
      </c>
    </row>
    <row r="5" spans="1:6" x14ac:dyDescent="0.25">
      <c r="A5" s="7">
        <v>2</v>
      </c>
      <c r="B5" s="8" t="s">
        <v>66</v>
      </c>
      <c r="C5" s="8" t="s">
        <v>70</v>
      </c>
      <c r="D5" s="8">
        <f>4*1500</f>
        <v>6000</v>
      </c>
      <c r="E5" s="7" t="s">
        <v>5</v>
      </c>
      <c r="F5" s="10">
        <v>3.35</v>
      </c>
    </row>
    <row r="6" spans="1:6" x14ac:dyDescent="0.25">
      <c r="A6" s="7">
        <v>3</v>
      </c>
      <c r="B6" s="8" t="s">
        <v>66</v>
      </c>
      <c r="C6" s="8" t="s">
        <v>91</v>
      </c>
      <c r="D6" s="8">
        <f>3*1500</f>
        <v>4500</v>
      </c>
      <c r="E6" s="7" t="s">
        <v>5</v>
      </c>
      <c r="F6" s="10">
        <v>3.35</v>
      </c>
    </row>
    <row r="7" spans="1:6" x14ac:dyDescent="0.25">
      <c r="A7" s="7">
        <v>4</v>
      </c>
      <c r="B7" s="8" t="s">
        <v>66</v>
      </c>
      <c r="C7" s="8" t="s">
        <v>74</v>
      </c>
      <c r="D7" s="8">
        <f>4*1500</f>
        <v>6000</v>
      </c>
      <c r="E7" s="7" t="s">
        <v>5</v>
      </c>
      <c r="F7" s="10">
        <v>3.35</v>
      </c>
    </row>
    <row r="8" spans="1:6" x14ac:dyDescent="0.25">
      <c r="A8" s="7">
        <v>5</v>
      </c>
      <c r="B8" s="8" t="s">
        <v>66</v>
      </c>
      <c r="C8" s="8" t="s">
        <v>71</v>
      </c>
      <c r="D8" s="8">
        <f>5*1500</f>
        <v>7500</v>
      </c>
      <c r="E8" s="7" t="s">
        <v>5</v>
      </c>
      <c r="F8" s="10">
        <v>3.35</v>
      </c>
    </row>
    <row r="9" spans="1:6" x14ac:dyDescent="0.25">
      <c r="A9" s="7">
        <v>6</v>
      </c>
      <c r="B9" s="8" t="s">
        <v>66</v>
      </c>
      <c r="C9" s="20" t="s">
        <v>92</v>
      </c>
      <c r="D9" s="8">
        <f>1500</f>
        <v>1500</v>
      </c>
      <c r="E9" s="7" t="s">
        <v>5</v>
      </c>
      <c r="F9" s="10">
        <v>3.35</v>
      </c>
    </row>
    <row r="10" spans="1:6" x14ac:dyDescent="0.25">
      <c r="A10" s="7">
        <v>7</v>
      </c>
      <c r="B10" s="8" t="s">
        <v>67</v>
      </c>
      <c r="C10" s="20" t="s">
        <v>71</v>
      </c>
      <c r="D10" s="8">
        <f>5*1500</f>
        <v>7500</v>
      </c>
      <c r="E10" s="7" t="s">
        <v>5</v>
      </c>
      <c r="F10" s="10">
        <v>4.8</v>
      </c>
    </row>
    <row r="11" spans="1:6" x14ac:dyDescent="0.25">
      <c r="A11" s="7">
        <v>8</v>
      </c>
      <c r="B11" s="8" t="s">
        <v>67</v>
      </c>
      <c r="C11" s="20" t="s">
        <v>83</v>
      </c>
      <c r="D11" s="8">
        <f>8*1500</f>
        <v>12000</v>
      </c>
      <c r="E11" s="7" t="s">
        <v>5</v>
      </c>
      <c r="F11" s="10">
        <v>4.8</v>
      </c>
    </row>
    <row r="12" spans="1:6" x14ac:dyDescent="0.25">
      <c r="A12" s="7">
        <v>9</v>
      </c>
      <c r="B12" s="8" t="s">
        <v>67</v>
      </c>
      <c r="C12" s="20" t="s">
        <v>82</v>
      </c>
      <c r="D12" s="8">
        <f>3*1500</f>
        <v>4500</v>
      </c>
      <c r="E12" s="7" t="s">
        <v>5</v>
      </c>
      <c r="F12" s="10">
        <v>4.8</v>
      </c>
    </row>
    <row r="13" spans="1:6" x14ac:dyDescent="0.25">
      <c r="A13" s="7">
        <v>10</v>
      </c>
      <c r="B13" s="8" t="s">
        <v>68</v>
      </c>
      <c r="C13" s="20" t="s">
        <v>72</v>
      </c>
      <c r="D13" s="8">
        <f>2*1000</f>
        <v>2000</v>
      </c>
      <c r="E13" s="7" t="s">
        <v>5</v>
      </c>
      <c r="F13" s="10">
        <v>4.9000000000000004</v>
      </c>
    </row>
    <row r="14" spans="1:6" x14ac:dyDescent="0.25">
      <c r="A14" s="7">
        <v>11</v>
      </c>
      <c r="B14" s="8" t="s">
        <v>68</v>
      </c>
      <c r="C14" s="20" t="s">
        <v>88</v>
      </c>
      <c r="D14" s="8">
        <f>11*1500</f>
        <v>16500</v>
      </c>
      <c r="E14" s="7" t="s">
        <v>5</v>
      </c>
      <c r="F14" s="10">
        <v>4.9000000000000004</v>
      </c>
    </row>
    <row r="15" spans="1:6" x14ac:dyDescent="0.25">
      <c r="A15" s="7">
        <v>12</v>
      </c>
      <c r="B15" s="8" t="s">
        <v>68</v>
      </c>
      <c r="C15" s="8" t="s">
        <v>85</v>
      </c>
      <c r="D15" s="8">
        <v>3000</v>
      </c>
      <c r="E15" s="7" t="s">
        <v>5</v>
      </c>
      <c r="F15" s="10">
        <v>4.9000000000000004</v>
      </c>
    </row>
    <row r="16" spans="1:6" x14ac:dyDescent="0.25">
      <c r="A16" s="7">
        <v>13</v>
      </c>
      <c r="B16" s="8" t="s">
        <v>68</v>
      </c>
      <c r="C16" s="8" t="s">
        <v>73</v>
      </c>
      <c r="D16" s="8">
        <f>2*1500</f>
        <v>3000</v>
      </c>
      <c r="E16" s="7" t="s">
        <v>5</v>
      </c>
      <c r="F16" s="10">
        <v>4.9000000000000004</v>
      </c>
    </row>
    <row r="17" spans="5:6" x14ac:dyDescent="0.25">
      <c r="E17"/>
      <c r="F17" s="24"/>
    </row>
  </sheetData>
  <pageMargins left="0.7" right="0.7" top="0.75" bottom="0.75" header="0.3" footer="0.3"/>
  <pageSetup paperSize="9" orientation="portrait" r:id="rId1"/>
  <ignoredErrors>
    <ignoredError sqref="D7:D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"/>
    </sheetView>
  </sheetViews>
  <sheetFormatPr defaultRowHeight="15" x14ac:dyDescent="0.25"/>
  <cols>
    <col min="1" max="1" width="24.85546875" customWidth="1"/>
    <col min="2" max="2" width="17.42578125" customWidth="1"/>
  </cols>
  <sheetData>
    <row r="1" spans="1:5" ht="18.75" x14ac:dyDescent="0.3">
      <c r="A1" s="22" t="s">
        <v>101</v>
      </c>
    </row>
    <row r="2" spans="1:5" x14ac:dyDescent="0.25">
      <c r="A2" s="11" t="s">
        <v>1</v>
      </c>
      <c r="B2" s="12" t="s">
        <v>16</v>
      </c>
      <c r="C2" s="11" t="s">
        <v>2</v>
      </c>
      <c r="D2" s="11" t="s">
        <v>3</v>
      </c>
      <c r="E2" s="25" t="s">
        <v>4</v>
      </c>
    </row>
    <row r="3" spans="1:5" x14ac:dyDescent="0.25">
      <c r="A3" s="5" t="s">
        <v>76</v>
      </c>
      <c r="B3" s="5" t="s">
        <v>77</v>
      </c>
      <c r="C3" s="5">
        <f>3*100</f>
        <v>300</v>
      </c>
      <c r="D3" s="4" t="s">
        <v>5</v>
      </c>
      <c r="E3" s="10">
        <v>159.80000000000001</v>
      </c>
    </row>
    <row r="4" spans="1:5" x14ac:dyDescent="0.25">
      <c r="A4" s="5" t="s">
        <v>78</v>
      </c>
      <c r="B4" s="23" t="s">
        <v>79</v>
      </c>
      <c r="C4" s="5">
        <v>96</v>
      </c>
      <c r="D4" s="4" t="s">
        <v>5</v>
      </c>
      <c r="E4" s="10">
        <v>144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workbookViewId="0">
      <selection activeCell="B2" sqref="B2"/>
    </sheetView>
  </sheetViews>
  <sheetFormatPr defaultRowHeight="15" x14ac:dyDescent="0.25"/>
  <cols>
    <col min="1" max="1" width="1.42578125" customWidth="1"/>
    <col min="2" max="2" width="6.85546875" style="17" customWidth="1"/>
    <col min="3" max="3" width="54.28515625" style="16" customWidth="1"/>
    <col min="4" max="4" width="7.85546875" style="16" customWidth="1"/>
    <col min="5" max="5" width="7.42578125" style="17" customWidth="1"/>
    <col min="6" max="6" width="9.140625" style="16"/>
  </cols>
  <sheetData>
    <row r="1" spans="2:6" ht="22.5" customHeight="1" x14ac:dyDescent="0.25">
      <c r="B1" s="15" t="s">
        <v>100</v>
      </c>
    </row>
    <row r="2" spans="2:6" ht="24.75" customHeight="1" x14ac:dyDescent="0.25">
      <c r="B2" s="18" t="s">
        <v>0</v>
      </c>
      <c r="C2" s="11" t="s">
        <v>1</v>
      </c>
      <c r="D2" s="11" t="s">
        <v>2</v>
      </c>
      <c r="E2" s="11" t="s">
        <v>3</v>
      </c>
      <c r="F2" s="11" t="s">
        <v>4</v>
      </c>
    </row>
    <row r="3" spans="2:6" x14ac:dyDescent="0.25">
      <c r="B3" s="7">
        <v>1</v>
      </c>
      <c r="C3" s="9" t="s">
        <v>33</v>
      </c>
      <c r="D3" s="8">
        <v>50</v>
      </c>
      <c r="E3" s="7" t="s">
        <v>5</v>
      </c>
      <c r="F3" s="10">
        <v>23</v>
      </c>
    </row>
    <row r="4" spans="2:6" x14ac:dyDescent="0.25">
      <c r="B4" s="7">
        <v>2</v>
      </c>
      <c r="C4" s="9" t="s">
        <v>34</v>
      </c>
      <c r="D4" s="8">
        <v>825</v>
      </c>
      <c r="E4" s="7" t="s">
        <v>5</v>
      </c>
      <c r="F4" s="10">
        <v>41.3</v>
      </c>
    </row>
    <row r="5" spans="2:6" x14ac:dyDescent="0.25">
      <c r="B5" s="7">
        <v>3</v>
      </c>
      <c r="C5" s="9" t="s">
        <v>35</v>
      </c>
      <c r="D5" s="8">
        <v>100</v>
      </c>
      <c r="E5" s="7" t="s">
        <v>5</v>
      </c>
      <c r="F5" s="10">
        <v>25.6</v>
      </c>
    </row>
    <row r="6" spans="2:6" x14ac:dyDescent="0.25">
      <c r="B6" s="7">
        <v>4</v>
      </c>
      <c r="C6" s="9" t="s">
        <v>37</v>
      </c>
      <c r="D6" s="8">
        <v>172</v>
      </c>
      <c r="E6" s="7" t="s">
        <v>5</v>
      </c>
      <c r="F6" s="10">
        <v>60</v>
      </c>
    </row>
    <row r="7" spans="2:6" x14ac:dyDescent="0.25">
      <c r="B7" s="7">
        <v>5</v>
      </c>
      <c r="C7" s="9" t="s">
        <v>38</v>
      </c>
      <c r="D7" s="8">
        <v>34</v>
      </c>
      <c r="E7" s="7" t="s">
        <v>5</v>
      </c>
      <c r="F7" s="10">
        <v>60</v>
      </c>
    </row>
    <row r="8" spans="2:6" x14ac:dyDescent="0.25">
      <c r="B8" s="7">
        <v>6</v>
      </c>
      <c r="C8" s="9" t="s">
        <v>39</v>
      </c>
      <c r="D8" s="8">
        <v>6</v>
      </c>
      <c r="E8" s="7" t="s">
        <v>36</v>
      </c>
      <c r="F8" s="10">
        <v>100</v>
      </c>
    </row>
    <row r="9" spans="2:6" x14ac:dyDescent="0.25">
      <c r="B9" s="7">
        <v>7</v>
      </c>
      <c r="C9" s="9" t="s">
        <v>40</v>
      </c>
      <c r="D9" s="8">
        <v>14</v>
      </c>
      <c r="E9" s="7" t="s">
        <v>36</v>
      </c>
      <c r="F9" s="10">
        <v>200</v>
      </c>
    </row>
    <row r="10" spans="2:6" x14ac:dyDescent="0.25">
      <c r="B10" s="7">
        <v>8</v>
      </c>
      <c r="C10" s="9" t="s">
        <v>41</v>
      </c>
      <c r="D10" s="8">
        <v>5</v>
      </c>
      <c r="E10" s="7" t="s">
        <v>36</v>
      </c>
      <c r="F10" s="10">
        <v>100</v>
      </c>
    </row>
    <row r="11" spans="2:6" x14ac:dyDescent="0.25">
      <c r="B11" s="7">
        <v>9</v>
      </c>
      <c r="C11" s="9" t="s">
        <v>42</v>
      </c>
      <c r="D11" s="8">
        <v>14</v>
      </c>
      <c r="E11" s="7" t="s">
        <v>36</v>
      </c>
      <c r="F11" s="10">
        <v>50</v>
      </c>
    </row>
    <row r="12" spans="2:6" x14ac:dyDescent="0.25">
      <c r="B12" s="7">
        <v>10</v>
      </c>
      <c r="C12" s="9" t="s">
        <v>43</v>
      </c>
      <c r="D12" s="8">
        <v>51</v>
      </c>
      <c r="E12" s="7" t="s">
        <v>36</v>
      </c>
      <c r="F12" s="10">
        <v>50</v>
      </c>
    </row>
    <row r="13" spans="2:6" x14ac:dyDescent="0.25">
      <c r="B13" s="7">
        <v>11</v>
      </c>
      <c r="C13" s="9" t="s">
        <v>44</v>
      </c>
      <c r="D13" s="8">
        <v>59</v>
      </c>
      <c r="E13" s="7" t="s">
        <v>36</v>
      </c>
      <c r="F13" s="10">
        <v>50</v>
      </c>
    </row>
    <row r="14" spans="2:6" x14ac:dyDescent="0.25">
      <c r="B14" s="7">
        <v>12</v>
      </c>
      <c r="C14" s="9" t="s">
        <v>45</v>
      </c>
      <c r="D14" s="8">
        <v>10</v>
      </c>
      <c r="E14" s="7" t="s">
        <v>36</v>
      </c>
      <c r="F14" s="10">
        <v>50</v>
      </c>
    </row>
    <row r="15" spans="2:6" x14ac:dyDescent="0.25">
      <c r="B15" s="7">
        <v>13</v>
      </c>
      <c r="C15" s="9" t="s">
        <v>46</v>
      </c>
      <c r="D15" s="8">
        <v>1</v>
      </c>
      <c r="E15" s="7" t="s">
        <v>36</v>
      </c>
      <c r="F15" s="10">
        <v>50</v>
      </c>
    </row>
    <row r="16" spans="2:6" x14ac:dyDescent="0.25">
      <c r="B16" s="7">
        <v>14</v>
      </c>
      <c r="C16" s="9" t="s">
        <v>47</v>
      </c>
      <c r="D16" s="8">
        <v>29</v>
      </c>
      <c r="E16" s="7" t="s">
        <v>36</v>
      </c>
      <c r="F16" s="10">
        <v>50</v>
      </c>
    </row>
    <row r="17" spans="2:6" x14ac:dyDescent="0.25">
      <c r="B17" s="7">
        <v>15</v>
      </c>
      <c r="C17" s="9" t="s">
        <v>48</v>
      </c>
      <c r="D17" s="8">
        <v>115</v>
      </c>
      <c r="E17" s="7" t="s">
        <v>36</v>
      </c>
      <c r="F17" s="10">
        <v>50</v>
      </c>
    </row>
    <row r="18" spans="2:6" x14ac:dyDescent="0.25">
      <c r="B18" s="7">
        <v>16</v>
      </c>
      <c r="C18" s="9" t="s">
        <v>49</v>
      </c>
      <c r="D18" s="8">
        <v>73</v>
      </c>
      <c r="E18" s="7" t="s">
        <v>36</v>
      </c>
      <c r="F18" s="10">
        <v>50</v>
      </c>
    </row>
    <row r="19" spans="2:6" x14ac:dyDescent="0.25">
      <c r="B19" s="7">
        <v>17</v>
      </c>
      <c r="C19" s="9" t="s">
        <v>89</v>
      </c>
      <c r="D19" s="8">
        <v>69</v>
      </c>
      <c r="E19" s="7" t="s">
        <v>36</v>
      </c>
      <c r="F19" s="10">
        <v>16.600000000000001</v>
      </c>
    </row>
    <row r="20" spans="2:6" x14ac:dyDescent="0.25">
      <c r="B20" s="7">
        <v>18</v>
      </c>
      <c r="C20" s="19" t="s">
        <v>90</v>
      </c>
      <c r="D20" s="5">
        <v>35</v>
      </c>
      <c r="E20" s="4" t="s">
        <v>36</v>
      </c>
      <c r="F20" s="6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ПуГВ, ПГВА, ПуВ</vt:lpstr>
      <vt:lpstr>МКЭШ, КММ</vt:lpstr>
      <vt:lpstr>МГШВ</vt:lpstr>
      <vt:lpstr>МГТФ</vt:lpstr>
      <vt:lpstr>НВ</vt:lpstr>
      <vt:lpstr>РКГМ, БПВЛ</vt:lpstr>
      <vt:lpstr>Прочая электрика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2026-07-21T02:59:58Z</cp:lastPrinted>
  <dcterms:created xsi:type="dcterms:W3CDTF">2026-06-03T04:19:53Z</dcterms:created>
  <dcterms:modified xsi:type="dcterms:W3CDTF">2026-07-31T02:32:09Z</dcterms:modified>
</cp:coreProperties>
</file>